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Fujiwara\Desktop\"/>
    </mc:Choice>
  </mc:AlternateContent>
  <xr:revisionPtr revIDLastSave="0" documentId="13_ncr:1_{8F3BB6FE-471B-4990-9726-D0B5C7503C06}" xr6:coauthVersionLast="47" xr6:coauthVersionMax="47" xr10:uidLastSave="{00000000-0000-0000-0000-000000000000}"/>
  <workbookProtection workbookAlgorithmName="SHA-512" workbookHashValue="sKjCgoMaijyJTKoP2MGfdEaBCi2CGk1qNv211G4xTEpOqZFP3ezDSCinccZNm/1UeL4gYCcBqGR9rvbcy+r7Vw==" workbookSaltValue="S9RSCIuT4nlSZzYT6S+Iyg==" workbookSpinCount="100000" lockStructure="1"/>
  <bookViews>
    <workbookView xWindow="4680" yWindow="1215" windowWidth="18240" windowHeight="19665" xr2:uid="{00000000-000D-0000-FFFF-FFFF00000000}"/>
  </bookViews>
  <sheets>
    <sheet name="試算ツール" sheetId="1" r:id="rId1"/>
    <sheet name="容量別目安" sheetId="2" r:id="rId2"/>
  </sheets>
  <definedNames>
    <definedName name="AfterKwh">試算ツール!$D$13</definedName>
    <definedName name="Baseline">試算ツール!$D$8</definedName>
    <definedName name="Baseline_kWh">試算ツール!$D$10</definedName>
    <definedName name="Factor">試算ツール!$D$15</definedName>
    <definedName name="Mode">試算ツール!$D$12</definedName>
    <definedName name="_xlnm.Print_Area" localSheetId="0">試算ツール!$A$4:$E$47</definedName>
    <definedName name="_xlnm.Print_Titles" localSheetId="0">試算ツール!$A:$E,試算ツール!$1:$1</definedName>
    <definedName name="RatePct">試算ツール!$D$14</definedName>
    <definedName name="RefCapacity">容量別目安!$A$12:$A$24</definedName>
    <definedName name="RefYearKwh">容量別目安!$B$12:$B$24</definedName>
    <definedName name="UnitPrice">試算ツール!$D$16</definedName>
    <definedName name="容量リスト">容量別目安!$A$12:$A$24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10" i="1" l="1"/>
  <c r="B24" i="2" l="1"/>
  <c r="C24" i="2" s="1"/>
  <c r="B23" i="2"/>
  <c r="D23" i="2" s="1"/>
  <c r="B22" i="2"/>
  <c r="C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C13" i="2" s="1"/>
  <c r="G10" i="1"/>
  <c r="D13" i="2" l="1"/>
  <c r="C14" i="2"/>
  <c r="C17" i="2"/>
  <c r="C16" i="2"/>
  <c r="D22" i="2"/>
  <c r="C23" i="2"/>
  <c r="D24" i="2"/>
  <c r="D10" i="1"/>
  <c r="D21" i="1" s="1"/>
  <c r="G21" i="1" s="1"/>
  <c r="C15" i="2"/>
  <c r="C18" i="2"/>
  <c r="C19" i="2"/>
  <c r="C20" i="2"/>
  <c r="C21" i="2"/>
  <c r="D22" i="1" l="1"/>
  <c r="D24" i="1" s="1"/>
  <c r="D25" i="1" l="1"/>
  <c r="D26" i="1"/>
  <c r="D27" i="1" s="1"/>
</calcChain>
</file>

<file path=xl/sharedStrings.xml><?xml version="1.0" encoding="utf-8"?>
<sst xmlns="http://schemas.openxmlformats.org/spreadsheetml/2006/main" count="60" uniqueCount="54">
  <si>
    <t>CO₂・電気代 削減 試算ツール</t>
  </si>
  <si>
    <t>入力</t>
  </si>
  <si>
    <t>Helper</t>
  </si>
  <si>
    <t>送風機（ブロワー）容量</t>
  </si>
  <si>
    <t>kW</t>
  </si>
  <si>
    <t>kWh/年</t>
  </si>
  <si>
    <t>入力方式</t>
  </si>
  <si>
    <t>導入後電力量</t>
  </si>
  <si>
    <t>「導入後(kWh)で入力」を選んだ場合のみ。</t>
  </si>
  <si>
    <t>削減率</t>
  </si>
  <si>
    <t>%</t>
  </si>
  <si>
    <t>「削減率(%)で入力」を選んだ場合のみ。</t>
  </si>
  <si>
    <t>CO₂排出係数</t>
  </si>
  <si>
    <t>kg/kWh</t>
  </si>
  <si>
    <t>未入力時は 0.423 を推奨（2023年度実績）。</t>
  </si>
  <si>
    <t>電力単価</t>
  </si>
  <si>
    <t>円/kWh</t>
  </si>
  <si>
    <t>未入力時は 24.89 を推奨（2023年度・産業用）。</t>
  </si>
  <si>
    <t>結果</t>
  </si>
  <si>
    <t>導入前（基準）</t>
  </si>
  <si>
    <t>導入後（試算）</t>
  </si>
  <si>
    <t>電力削減量</t>
  </si>
  <si>
    <t>電気料金削減額</t>
  </si>
  <si>
    <t>円/年</t>
  </si>
  <si>
    <t>CO₂削減量（kg-CO₂）</t>
  </si>
  <si>
    <t>kg/年</t>
  </si>
  <si>
    <t>CO₂削減量（t-CO₂）</t>
  </si>
  <si>
    <t>t/年</t>
  </si>
  <si>
    <t>注意・前提</t>
  </si>
  <si>
    <t>・本シートは年間合計（kWh/年）ベースの概算です。
・CO₂排出係数・電力単価は契約条件や公表値により変動します。
・導入効果は設備・運転条件により異なります。</t>
  </si>
  <si>
    <t>送風機容量別の年間消費電力量（目安）</t>
  </si>
  <si>
    <t>前提 / 既定値</t>
  </si>
  <si>
    <t>実効負荷率</t>
  </si>
  <si>
    <t>※ここで既定値を変更すると表も連動更新されます。</t>
  </si>
  <si>
    <t>年間稼働時間[h]</t>
  </si>
  <si>
    <t>電力単価[円/kWh]</t>
  </si>
  <si>
    <t>CO₂排出係数[kg/kWh]</t>
  </si>
  <si>
    <t>最終更新</t>
  </si>
  <si>
    <t>2025-09</t>
  </si>
  <si>
    <t>容量(kW)</t>
  </si>
  <si>
    <t>年間消費電力量(kWh/年)</t>
  </si>
  <si>
    <t>電気料金(円/年)</t>
  </si>
  <si>
    <t>CO₂排出量(kg-CO₂/年)</t>
  </si>
  <si>
    <t>基準電力量（自動）</t>
    <rPh sb="6" eb="8">
      <t>ジドウ</t>
    </rPh>
    <phoneticPr fontId="10"/>
  </si>
  <si>
    <t>基準電力量（手入力・任意）</t>
    <rPh sb="6" eb="9">
      <t>テニュウリョク</t>
    </rPh>
    <rPh sb="10" eb="12">
      <t>ニンイ</t>
    </rPh>
    <phoneticPr fontId="10"/>
  </si>
  <si>
    <t>kWh/年</t>
    <phoneticPr fontId="10"/>
  </si>
  <si>
    <t>基準電力量（使用値）</t>
    <rPh sb="6" eb="9">
      <t>シヨウチ</t>
    </rPh>
    <phoneticPr fontId="10"/>
  </si>
  <si>
    <t>どちらかを選択。</t>
    <phoneticPr fontId="10"/>
  </si>
  <si>
    <t>参考値。</t>
    <rPh sb="0" eb="3">
      <t>サンコウチ</t>
    </rPh>
    <phoneticPr fontId="10"/>
  </si>
  <si>
    <t>手入力値（任意）。</t>
    <phoneticPr fontId="10"/>
  </si>
  <si>
    <t>基準電力量と削減率（または導入後電力量）から概算します。必要な項目のみご入力ください。</t>
    <phoneticPr fontId="10"/>
  </si>
  <si>
    <t>容量が不明な場合は、「基準電力量（手入力）」欄に直接入力すれば試算できます。</t>
    <phoneticPr fontId="10"/>
  </si>
  <si>
    <t>選択してください</t>
    <rPh sb="0" eb="2">
      <t>センタク</t>
    </rPh>
    <phoneticPr fontId="10"/>
  </si>
  <si>
    <t>導入後(kWh)で入力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</si>
</sst>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7" x14ac:knownFonts="1">
    <font>
      <sz val="11"/>
      <color theme="1"/>
      <name val="ＭＳ Ｐゴシック"/>
      <family val="2"/>
      <scheme val="minor"/>
    </font>
    <font>
      <b/>
      <sz val="18"/>
      <color rgb="FF0B645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666666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333333"/>
      <name val="Meiryo UI"/>
      <family val="3"/>
      <charset val="128"/>
    </font>
    <font>
      <sz val="11"/>
      <color rgb="FF666666"/>
      <name val="Meiryo UI"/>
      <family val="3"/>
      <charset val="128"/>
    </font>
    <font>
      <i/>
      <sz val="9"/>
      <color rgb="FF777777"/>
      <name val="Meiryo UI"/>
      <family val="3"/>
      <charset val="128"/>
    </font>
    <font>
      <b/>
      <sz val="11"/>
      <color rgb="FF0B645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555555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Meiryo UI"/>
      <family val="3"/>
      <charset val="128"/>
    </font>
    <font>
      <b/>
      <i/>
      <sz val="9"/>
      <color rgb="FF777777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DB985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F7F1"/>
      </patternFill>
    </fill>
    <fill>
      <patternFill patternType="solid">
        <fgColor rgb="FFF6FEFB"/>
        <bgColor indexed="64"/>
      </patternFill>
    </fill>
    <fill>
      <patternFill patternType="solid">
        <fgColor rgb="FFEAEAE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/>
    <xf numFmtId="2" fontId="2" fillId="4" borderId="1" xfId="0" applyNumberFormat="1" applyFont="1" applyFill="1" applyBorder="1" applyAlignment="1" applyProtection="1">
      <alignment horizontal="right" vertical="center"/>
      <protection locked="0"/>
    </xf>
    <xf numFmtId="3" fontId="2" fillId="6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8" fontId="2" fillId="7" borderId="1" xfId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horizontal="left" vertical="center"/>
    </xf>
    <xf numFmtId="0" fontId="12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13" fillId="5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3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</cellXfs>
  <cellStyles count="2">
    <cellStyle name="桁区切り" xfId="1" builtinId="6"/>
    <cellStyle name="標準" xfId="0" builtinId="0"/>
  </cellStyles>
  <dxfs count="13">
    <dxf>
      <font>
        <color rgb="FF0DB985"/>
      </font>
    </dxf>
    <dxf>
      <font>
        <color rgb="FF666666"/>
      </font>
    </dxf>
    <dxf>
      <font>
        <b/>
        <i val="0"/>
        <color theme="1"/>
      </font>
    </dxf>
    <dxf>
      <font>
        <b/>
        <i val="0"/>
        <strike val="0"/>
      </font>
    </dxf>
    <dxf>
      <font>
        <color rgb="FF999999"/>
      </font>
    </dxf>
    <dxf>
      <font>
        <color rgb="FF999999"/>
      </font>
    </dxf>
    <dxf>
      <font>
        <strike val="0"/>
        <outline val="0"/>
        <shadow val="0"/>
        <vertAlign val="baseline"/>
        <name val="Meiryo UI"/>
        <family val="3"/>
        <charset val="128"/>
      </font>
      <protection locked="1" hidden="0"/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  <dxf>
      <font>
        <strike val="0"/>
        <outline val="0"/>
        <shadow val="0"/>
        <vertAlign val="baseline"/>
        <name val="Meiryo UI"/>
        <family val="3"/>
        <charset val="128"/>
      </font>
    </dxf>
  </dxfs>
  <tableStyles count="0" defaultTableStyle="TableStyleMedium9" defaultPivotStyle="PivotStyleLight16"/>
  <colors>
    <mruColors>
      <color rgb="FF666666"/>
      <color rgb="FF0DB985"/>
      <color rgb="FF999999"/>
      <color rgb="FFF6FEFB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年間消費電力量（</a:t>
            </a:r>
            <a:r>
              <a:rPr lang="en-US" altLang="ja-JP" sz="1200" b="1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kWh）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B4-46A6-A038-7B5AAFE33D75}"/>
              </c:ext>
            </c:extLst>
          </c:dPt>
          <c:cat>
            <c:strRef>
              <c:f>試算ツール!$B$21:$B$22</c:f>
              <c:strCache>
                <c:ptCount val="2"/>
                <c:pt idx="0">
                  <c:v>導入前（基準）</c:v>
                </c:pt>
                <c:pt idx="1">
                  <c:v>導入後（試算）</c:v>
                </c:pt>
              </c:strCache>
            </c:strRef>
          </c:cat>
          <c:val>
            <c:numRef>
              <c:f>試算ツール!$D$21:$D$22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4-46A6-A038-7B5AAFE33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5912064"/>
        <c:axId val="995912544"/>
      </c:barChart>
      <c:catAx>
        <c:axId val="99591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5912544"/>
        <c:crosses val="autoZero"/>
        <c:auto val="1"/>
        <c:lblAlgn val="ctr"/>
        <c:lblOffset val="100"/>
        <c:noMultiLvlLbl val="0"/>
      </c:catAx>
      <c:valAx>
        <c:axId val="9959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00" b="1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kWh/</a:t>
                </a:r>
                <a:r>
                  <a:rPr lang="ja-JP" altLang="en-US" sz="900" b="1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年</a:t>
                </a:r>
                <a:endParaRPr lang="en-US" altLang="ja-JP" sz="900" b="1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layout>
            <c:manualLayout>
              <c:xMode val="edge"/>
              <c:yMode val="edge"/>
              <c:x val="2.4078254326561323E-2"/>
              <c:y val="0.42931606689659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 altLang="ja-JP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59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34</xdr:row>
      <xdr:rowOff>38100</xdr:rowOff>
    </xdr:from>
    <xdr:to>
      <xdr:col>4</xdr:col>
      <xdr:colOff>638175</xdr:colOff>
      <xdr:row>46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FB26F-8D47-6AA1-AFFC-C643D1F9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39</xdr:row>
      <xdr:rowOff>85725</xdr:rowOff>
    </xdr:from>
    <xdr:to>
      <xdr:col>4</xdr:col>
      <xdr:colOff>628650</xdr:colOff>
      <xdr:row>41</xdr:row>
      <xdr:rowOff>66675</xdr:rowOff>
    </xdr:to>
    <xdr:sp macro="" textlink="G21">
      <xdr:nvSpPr>
        <xdr:cNvPr id="2" name="テキスト ボックス 1">
          <a:extLst>
            <a:ext uri="{FF2B5EF4-FFF2-40B4-BE49-F238E27FC236}">
              <a16:creationId xmlns:a16="http://schemas.microsoft.com/office/drawing/2014/main" id="{E38E1F44-0343-2D98-58F2-CC5F672BDC5C}"/>
            </a:ext>
          </a:extLst>
        </xdr:cNvPr>
        <xdr:cNvSpPr txBox="1"/>
      </xdr:nvSpPr>
      <xdr:spPr>
        <a:xfrm>
          <a:off x="523875" y="8924925"/>
          <a:ext cx="5457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66611D0-59F6-4CDA-92CA-89B28E0EE21A}" type="TxLink">
            <a:rPr kumimoji="1" lang="en-US" altLang="en-US" sz="1600" b="1" i="0" u="none" strike="noStrike">
              <a:solidFill>
                <a:schemeClr val="accent2"/>
              </a:solidFill>
              <a:latin typeface="Meiryo UI"/>
              <a:ea typeface="Meiryo UI"/>
            </a:rPr>
            <a:pPr algn="ctr"/>
            <a:t>⚠ 入力してください</a:t>
          </a:fld>
          <a:endParaRPr kumimoji="1" lang="en-US" altLang="ja-JP" sz="1600" b="1" i="0">
            <a:solidFill>
              <a:schemeClr val="accent2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Ref" displayName="tblRef" ref="A11:D24" headerRowDxfId="6" dataDxfId="12" totalsRowDxfId="11">
  <autoFilter ref="A11:D24" xr:uid="{00000000-0009-0000-0100-000001000000}">
    <filterColumn colId="0">
      <filters>
        <filter val="0.75"/>
        <filter val="1.50"/>
        <filter val="11.00"/>
        <filter val="15.00"/>
        <filter val="18.50"/>
        <filter val="2.20"/>
        <filter val="22.00"/>
        <filter val="3.70"/>
        <filter val="30.00"/>
        <filter val="37.00"/>
        <filter val="5.50"/>
        <filter val="7.50"/>
      </filters>
    </filterColumn>
  </autoFilter>
  <tableColumns count="4">
    <tableColumn id="1" xr3:uid="{00000000-0010-0000-0000-000001000000}" name="容量(kW)" dataDxfId="10"/>
    <tableColumn id="2" xr3:uid="{00000000-0010-0000-0000-000002000000}" name="年間消費電力量(kWh/年)" dataDxfId="9"/>
    <tableColumn id="3" xr3:uid="{00000000-0010-0000-0000-000003000000}" name="電気料金(円/年)" dataDxfId="8"/>
    <tableColumn id="4" xr3:uid="{00000000-0010-0000-0000-000004000000}" name="CO₂排出量(kg-CO₂/年)" dataDxfId="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activeCell="D7" sqref="D7"/>
    </sheetView>
  </sheetViews>
  <sheetFormatPr defaultRowHeight="15.75" x14ac:dyDescent="0.25"/>
  <cols>
    <col min="1" max="1" width="2.75" style="1" customWidth="1"/>
    <col min="2" max="2" width="38.375" style="1" customWidth="1"/>
    <col min="3" max="3" width="2.75" style="1" customWidth="1"/>
    <col min="4" max="4" width="26.375" style="1" customWidth="1"/>
    <col min="5" max="5" width="12.75" style="1" customWidth="1"/>
    <col min="6" max="6" width="36.75" style="1" customWidth="1"/>
    <col min="7" max="7" width="9.875" style="1" hidden="1" customWidth="1"/>
    <col min="8" max="9" width="9" style="1" customWidth="1"/>
    <col min="10" max="16384" width="9" style="1"/>
  </cols>
  <sheetData>
    <row r="1" spans="1:7" ht="32.25" customHeight="1" x14ac:dyDescent="0.25">
      <c r="A1" s="24" t="s">
        <v>0</v>
      </c>
      <c r="B1" s="24"/>
      <c r="C1" s="24"/>
      <c r="D1" s="24"/>
      <c r="E1" s="24"/>
    </row>
    <row r="2" spans="1:7" x14ac:dyDescent="0.25">
      <c r="A2" s="25" t="s">
        <v>50</v>
      </c>
      <c r="B2" s="25"/>
      <c r="C2" s="25"/>
      <c r="D2" s="25"/>
      <c r="E2" s="25"/>
    </row>
    <row r="3" spans="1:7" x14ac:dyDescent="0.25">
      <c r="A3" s="25" t="s">
        <v>51</v>
      </c>
      <c r="B3" s="25"/>
      <c r="C3" s="25"/>
      <c r="D3" s="25"/>
      <c r="E3" s="25"/>
      <c r="F3" s="23"/>
    </row>
    <row r="5" spans="1:7" ht="18.2" customHeight="1" x14ac:dyDescent="0.25">
      <c r="A5" s="27" t="s">
        <v>1</v>
      </c>
      <c r="B5" s="27"/>
      <c r="C5" s="27"/>
      <c r="D5" s="27"/>
      <c r="E5" s="27"/>
    </row>
    <row r="6" spans="1:7" ht="18.2" customHeight="1" x14ac:dyDescent="0.25">
      <c r="G6" s="1" t="s">
        <v>2</v>
      </c>
    </row>
    <row r="7" spans="1:7" ht="18.2" customHeight="1" x14ac:dyDescent="0.25">
      <c r="B7" s="2" t="s">
        <v>3</v>
      </c>
      <c r="C7" s="2"/>
      <c r="D7" s="16" t="s">
        <v>52</v>
      </c>
      <c r="E7" s="4" t="s">
        <v>4</v>
      </c>
    </row>
    <row r="8" spans="1:7" ht="18.2" customHeight="1" x14ac:dyDescent="0.25">
      <c r="B8" s="2" t="s">
        <v>43</v>
      </c>
      <c r="C8" s="2"/>
      <c r="D8" s="18" t="str">
        <f>IF(D7="選択してください","",IF(ISNUMBER(D9), D9, _xlfn.XLOOKUP(D7, RefCapacity, RefYearKwh, "", -1)))</f>
        <v/>
      </c>
      <c r="E8" s="4" t="s">
        <v>45</v>
      </c>
      <c r="F8" s="20" t="s">
        <v>48</v>
      </c>
    </row>
    <row r="9" spans="1:7" ht="18.2" customHeight="1" x14ac:dyDescent="0.25">
      <c r="B9" s="2" t="s">
        <v>44</v>
      </c>
      <c r="C9" s="2"/>
      <c r="D9" s="19"/>
      <c r="E9" s="4" t="s">
        <v>45</v>
      </c>
      <c r="F9" s="5" t="s">
        <v>49</v>
      </c>
    </row>
    <row r="10" spans="1:7" ht="18.2" customHeight="1" x14ac:dyDescent="0.25">
      <c r="B10" s="2" t="s">
        <v>46</v>
      </c>
      <c r="C10" s="2"/>
      <c r="D10" s="17" t="str">
        <f>_xlfn.LET(
  _xlpm.m,D9, _xlpm.a,IF(ISNUMBER(_xlpm.m),_xlpm.m,""),
  _xlpm.r,D8, _xlpm.b,IF(ISNUMBER(_xlpm.r),_xlpm.r,""),
  IF(_xlpm.a&lt;&gt;"", _xlpm.a, _xlpm.b)
)</f>
        <v/>
      </c>
      <c r="E10" s="4" t="s">
        <v>45</v>
      </c>
      <c r="F10" s="21" t="str">
        <f>IF(D9&lt;&gt;"","手入力を使用。","参考値を使用。")</f>
        <v>参考値を使用。</v>
      </c>
      <c r="G10" s="1">
        <f>IF(Mode="導入後(kWh)で入力",1,0)</f>
        <v>1</v>
      </c>
    </row>
    <row r="11" spans="1:7" customFormat="1" ht="18.2" customHeight="1" x14ac:dyDescent="0.15"/>
    <row r="12" spans="1:7" ht="18.2" customHeight="1" x14ac:dyDescent="0.25">
      <c r="B12" s="2" t="s">
        <v>6</v>
      </c>
      <c r="C12" s="2"/>
      <c r="D12" s="3" t="s">
        <v>53</v>
      </c>
      <c r="E12" s="4"/>
      <c r="F12" s="5" t="s">
        <v>47</v>
      </c>
    </row>
    <row r="13" spans="1:7" ht="18.2" customHeight="1" x14ac:dyDescent="0.25">
      <c r="B13" s="2" t="s">
        <v>7</v>
      </c>
      <c r="C13" s="2"/>
      <c r="D13" s="34"/>
      <c r="E13" s="4" t="s">
        <v>5</v>
      </c>
      <c r="F13" s="5" t="s">
        <v>8</v>
      </c>
    </row>
    <row r="14" spans="1:7" ht="18.2" customHeight="1" x14ac:dyDescent="0.25">
      <c r="B14" s="2" t="s">
        <v>9</v>
      </c>
      <c r="C14" s="2"/>
      <c r="D14" s="3"/>
      <c r="E14" s="4" t="s">
        <v>10</v>
      </c>
      <c r="F14" s="5" t="s">
        <v>11</v>
      </c>
    </row>
    <row r="15" spans="1:7" ht="18.2" customHeight="1" x14ac:dyDescent="0.25">
      <c r="B15" s="2" t="s">
        <v>12</v>
      </c>
      <c r="C15" s="2"/>
      <c r="D15" s="3">
        <v>0.42299999999999999</v>
      </c>
      <c r="E15" s="4" t="s">
        <v>13</v>
      </c>
      <c r="F15" s="5" t="s">
        <v>14</v>
      </c>
    </row>
    <row r="16" spans="1:7" ht="18.2" customHeight="1" x14ac:dyDescent="0.25">
      <c r="B16" s="2" t="s">
        <v>15</v>
      </c>
      <c r="C16" s="2"/>
      <c r="D16" s="3">
        <v>24.89</v>
      </c>
      <c r="E16" s="4" t="s">
        <v>16</v>
      </c>
      <c r="F16" s="5" t="s">
        <v>17</v>
      </c>
    </row>
    <row r="17" spans="1:7" ht="18.2" customHeight="1" x14ac:dyDescent="0.25"/>
    <row r="18" spans="1:7" ht="18.2" customHeight="1" x14ac:dyDescent="0.25"/>
    <row r="19" spans="1:7" ht="18.2" customHeight="1" x14ac:dyDescent="0.25">
      <c r="A19" s="27" t="s">
        <v>18</v>
      </c>
      <c r="B19" s="27"/>
      <c r="C19" s="27"/>
      <c r="D19" s="27"/>
      <c r="E19" s="27"/>
    </row>
    <row r="20" spans="1:7" ht="18.2" customHeight="1" x14ac:dyDescent="0.25"/>
    <row r="21" spans="1:7" ht="18.2" customHeight="1" x14ac:dyDescent="0.25">
      <c r="B21" s="6" t="s">
        <v>19</v>
      </c>
      <c r="D21" s="7" t="str">
        <f>IF(G10=1,
    IF(AND(ISNUMBER(D13),D13&gt;=0), Baseline_kWh, ""),
    IF(AND(ISNUMBER(D14),D14&gt;=0), Baseline_kWh, "")
)</f>
        <v/>
      </c>
      <c r="E21" s="4" t="s">
        <v>5</v>
      </c>
      <c r="G21" s="1" t="str">
        <f>IF(D21="","⚠ 入力してください","")</f>
        <v>⚠ 入力してください</v>
      </c>
    </row>
    <row r="22" spans="1:7" ht="18.2" customHeight="1" x14ac:dyDescent="0.25">
      <c r="B22" s="6" t="s">
        <v>20</v>
      </c>
      <c r="D22" s="7" t="str">
        <f>IF(D21="","",IF($G$10=1, AfterKwh, Baseline_kWh*(1-RatePct/100)))</f>
        <v/>
      </c>
      <c r="E22" s="4" t="s">
        <v>5</v>
      </c>
    </row>
    <row r="23" spans="1:7" ht="18.2" customHeight="1" x14ac:dyDescent="0.25"/>
    <row r="24" spans="1:7" ht="18.2" customHeight="1" x14ac:dyDescent="0.25">
      <c r="B24" s="6" t="s">
        <v>21</v>
      </c>
      <c r="D24" s="7" t="str">
        <f>IF(D21="","",MAX(0,D21-D22))</f>
        <v/>
      </c>
      <c r="E24" s="4" t="s">
        <v>5</v>
      </c>
    </row>
    <row r="25" spans="1:7" ht="18.2" customHeight="1" x14ac:dyDescent="0.25">
      <c r="B25" s="6" t="s">
        <v>22</v>
      </c>
      <c r="D25" s="9" t="str">
        <f>IF(D21="", "", D24*UnitPrice)</f>
        <v/>
      </c>
      <c r="E25" s="4" t="s">
        <v>23</v>
      </c>
    </row>
    <row r="26" spans="1:7" ht="18.2" customHeight="1" x14ac:dyDescent="0.25">
      <c r="B26" s="6" t="s">
        <v>24</v>
      </c>
      <c r="D26" s="8" t="str">
        <f>IF(D21="","",D24*Factor)</f>
        <v/>
      </c>
      <c r="E26" s="4" t="s">
        <v>25</v>
      </c>
    </row>
    <row r="27" spans="1:7" ht="18.2" customHeight="1" x14ac:dyDescent="0.25">
      <c r="B27" s="6" t="s">
        <v>26</v>
      </c>
      <c r="D27" s="8" t="str">
        <f>IF(D21="","",D26/1000)</f>
        <v/>
      </c>
      <c r="E27" s="4" t="s">
        <v>27</v>
      </c>
    </row>
    <row r="28" spans="1:7" ht="18.2" customHeight="1" x14ac:dyDescent="0.25"/>
    <row r="29" spans="1:7" ht="18.2" customHeight="1" x14ac:dyDescent="0.25"/>
    <row r="30" spans="1:7" ht="18.2" customHeight="1" x14ac:dyDescent="0.25">
      <c r="B30" s="2" t="s">
        <v>28</v>
      </c>
    </row>
    <row r="31" spans="1:7" ht="18.2" customHeight="1" x14ac:dyDescent="0.25">
      <c r="B31" s="26" t="s">
        <v>29</v>
      </c>
      <c r="C31" s="26"/>
      <c r="D31" s="26"/>
      <c r="E31" s="26"/>
      <c r="F31" s="22"/>
    </row>
    <row r="32" spans="1:7" ht="18.2" customHeight="1" x14ac:dyDescent="0.25">
      <c r="B32" s="26"/>
      <c r="C32" s="26"/>
      <c r="D32" s="26"/>
      <c r="E32" s="26"/>
      <c r="F32" s="22"/>
    </row>
    <row r="33" spans="2:6" ht="18.2" customHeight="1" x14ac:dyDescent="0.25">
      <c r="B33" s="26"/>
      <c r="C33" s="26"/>
      <c r="D33" s="26"/>
      <c r="E33" s="26"/>
      <c r="F33" s="22"/>
    </row>
  </sheetData>
  <sheetProtection algorithmName="SHA-512" hashValue="Ca7YW/neKXI7ls1xaFYErVrAWDSqlZeKU5HRYWOvgXh6r+C6n4QW3kh32qR+24UJBEba3K4ZwvSHnekHkwS7fQ==" saltValue="r8Dk4VJmJLAZ9mBd112vnQ==" spinCount="100000" sheet="1" objects="1" scenarios="1" selectLockedCells="1"/>
  <mergeCells count="6">
    <mergeCell ref="A1:E1"/>
    <mergeCell ref="A2:E2"/>
    <mergeCell ref="A3:E3"/>
    <mergeCell ref="B31:E33"/>
    <mergeCell ref="A5:E5"/>
    <mergeCell ref="A19:E19"/>
  </mergeCells>
  <phoneticPr fontId="10"/>
  <conditionalFormatting sqref="D8">
    <cfRule type="expression" dxfId="5" priority="6">
      <formula>$D$9&lt;&gt;""</formula>
    </cfRule>
  </conditionalFormatting>
  <conditionalFormatting sqref="F8">
    <cfRule type="expression" dxfId="4" priority="4">
      <formula>$D$9&lt;&gt;""</formula>
    </cfRule>
    <cfRule type="expression" dxfId="3" priority="5">
      <formula>$D$9=""</formula>
    </cfRule>
  </conditionalFormatting>
  <conditionalFormatting sqref="F9">
    <cfRule type="expression" dxfId="2" priority="3">
      <formula>$D$9&lt;&gt;""</formula>
    </cfRule>
  </conditionalFormatting>
  <conditionalFormatting sqref="F10">
    <cfRule type="expression" dxfId="1" priority="1">
      <formula>$D$9=""</formula>
    </cfRule>
    <cfRule type="expression" dxfId="0" priority="2">
      <formula>$D$9&lt;&gt;""</formula>
    </cfRule>
  </conditionalFormatting>
  <dataValidations xWindow="494" yWindow="514" count="2">
    <dataValidation type="list" allowBlank="1" showInputMessage="1" showErrorMessage="1" errorTitle="入力エラー" error="ブロワー容量は一覧から選択してください。" promptTitle="容量(kW)" prompt="リストから選択してください。" sqref="D7" xr:uid="{00000000-0002-0000-0000-000000000000}">
      <formula1>容量リスト</formula1>
    </dataValidation>
    <dataValidation type="list" allowBlank="1" showInputMessage="1" showErrorMessage="1" sqref="D12" xr:uid="{B4862099-D108-478B-A3C4-87B2DA7040A3}">
      <formula1>"削減率(%)で入力,導入後(kWh)で入力"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
&amp;"Meiryo UI,標準"&amp;9株式会社大和電気製作所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pane ySplit="11" topLeftCell="A13" activePane="bottomLeft" state="frozen"/>
      <selection pane="bottomLeft" activeCell="B6" sqref="B6"/>
    </sheetView>
  </sheetViews>
  <sheetFormatPr defaultRowHeight="15.75" x14ac:dyDescent="0.25"/>
  <cols>
    <col min="1" max="1" width="22.375" style="1" customWidth="1"/>
    <col min="2" max="2" width="22" style="1" customWidth="1"/>
    <col min="3" max="3" width="18" style="1" customWidth="1"/>
    <col min="4" max="4" width="22" style="1" customWidth="1"/>
    <col min="5" max="6" width="6" style="1" customWidth="1"/>
    <col min="7" max="7" width="9" style="1" customWidth="1"/>
    <col min="8" max="16384" width="9" style="1"/>
  </cols>
  <sheetData>
    <row r="1" spans="1:8" ht="19.5" customHeight="1" x14ac:dyDescent="0.3">
      <c r="A1" s="28" t="s">
        <v>30</v>
      </c>
      <c r="B1" s="29"/>
      <c r="C1" s="29"/>
      <c r="D1" s="29"/>
      <c r="E1" s="29"/>
      <c r="F1" s="29"/>
    </row>
    <row r="3" spans="1:8" ht="21" customHeight="1" x14ac:dyDescent="0.25">
      <c r="A3" s="10" t="s">
        <v>31</v>
      </c>
    </row>
    <row r="4" spans="1:8" ht="21" customHeight="1" x14ac:dyDescent="0.25">
      <c r="A4" s="11" t="s">
        <v>32</v>
      </c>
      <c r="B4" s="32">
        <v>0.8</v>
      </c>
      <c r="F4" s="30" t="s">
        <v>33</v>
      </c>
      <c r="G4" s="29"/>
      <c r="H4" s="12"/>
    </row>
    <row r="5" spans="1:8" ht="21" customHeight="1" x14ac:dyDescent="0.25">
      <c r="A5" s="11" t="s">
        <v>34</v>
      </c>
      <c r="B5" s="33">
        <v>8760</v>
      </c>
      <c r="F5" s="29"/>
      <c r="G5" s="29"/>
      <c r="H5" s="12"/>
    </row>
    <row r="6" spans="1:8" ht="21" customHeight="1" x14ac:dyDescent="0.25">
      <c r="A6" s="11" t="s">
        <v>35</v>
      </c>
      <c r="B6" s="32">
        <v>24.89</v>
      </c>
      <c r="F6" s="29"/>
      <c r="G6" s="29"/>
      <c r="H6" s="12"/>
    </row>
    <row r="7" spans="1:8" ht="21" customHeight="1" x14ac:dyDescent="0.25">
      <c r="A7" s="11" t="s">
        <v>36</v>
      </c>
      <c r="B7" s="32">
        <v>0.42299999999999999</v>
      </c>
      <c r="F7" s="29"/>
      <c r="G7" s="29"/>
      <c r="H7" s="12"/>
    </row>
    <row r="8" spans="1:8" ht="21" customHeight="1" x14ac:dyDescent="0.25"/>
    <row r="9" spans="1:8" ht="21" customHeight="1" x14ac:dyDescent="0.25">
      <c r="A9" s="13" t="s">
        <v>37</v>
      </c>
      <c r="B9" s="13" t="s">
        <v>38</v>
      </c>
    </row>
    <row r="10" spans="1:8" ht="21" customHeight="1" x14ac:dyDescent="0.25"/>
    <row r="11" spans="1:8" ht="21" customHeight="1" x14ac:dyDescent="0.25">
      <c r="A11" s="31" t="s">
        <v>39</v>
      </c>
      <c r="B11" s="31" t="s">
        <v>40</v>
      </c>
      <c r="C11" s="31" t="s">
        <v>41</v>
      </c>
      <c r="D11" s="31" t="s">
        <v>42</v>
      </c>
    </row>
    <row r="12" spans="1:8" ht="21" hidden="1" customHeight="1" x14ac:dyDescent="0.25">
      <c r="A12" s="14" t="s">
        <v>52</v>
      </c>
      <c r="B12" s="15"/>
      <c r="C12" s="15"/>
      <c r="D12" s="15"/>
    </row>
    <row r="13" spans="1:8" ht="21" customHeight="1" x14ac:dyDescent="0.25">
      <c r="A13" s="14">
        <v>0.75</v>
      </c>
      <c r="B13" s="15">
        <f t="shared" ref="B13:B24" si="0">A13*$B$4*$B$5</f>
        <v>5256.0000000000009</v>
      </c>
      <c r="C13" s="15">
        <f t="shared" ref="C13:C24" si="1">B13*$B$6</f>
        <v>130821.84000000003</v>
      </c>
      <c r="D13" s="15">
        <f t="shared" ref="D13:D24" si="2">B13*$B$7</f>
        <v>2223.2880000000005</v>
      </c>
    </row>
    <row r="14" spans="1:8" ht="21" customHeight="1" x14ac:dyDescent="0.25">
      <c r="A14" s="14">
        <v>1.5</v>
      </c>
      <c r="B14" s="15">
        <f t="shared" si="0"/>
        <v>10512.000000000002</v>
      </c>
      <c r="C14" s="15">
        <f t="shared" si="1"/>
        <v>261643.68000000005</v>
      </c>
      <c r="D14" s="15">
        <f t="shared" si="2"/>
        <v>4446.5760000000009</v>
      </c>
    </row>
    <row r="15" spans="1:8" ht="21" customHeight="1" x14ac:dyDescent="0.25">
      <c r="A15" s="14">
        <v>2.2000000000000002</v>
      </c>
      <c r="B15" s="15">
        <f t="shared" si="0"/>
        <v>15417.600000000002</v>
      </c>
      <c r="C15" s="15">
        <f t="shared" si="1"/>
        <v>383744.06400000007</v>
      </c>
      <c r="D15" s="15">
        <f t="shared" si="2"/>
        <v>6521.6448000000009</v>
      </c>
    </row>
    <row r="16" spans="1:8" ht="21" customHeight="1" x14ac:dyDescent="0.25">
      <c r="A16" s="14">
        <v>3.7</v>
      </c>
      <c r="B16" s="15">
        <f t="shared" si="0"/>
        <v>25929.600000000002</v>
      </c>
      <c r="C16" s="15">
        <f t="shared" si="1"/>
        <v>645387.74400000006</v>
      </c>
      <c r="D16" s="15">
        <f t="shared" si="2"/>
        <v>10968.220800000001</v>
      </c>
    </row>
    <row r="17" spans="1:4" ht="21" customHeight="1" x14ac:dyDescent="0.25">
      <c r="A17" s="14">
        <v>5.5</v>
      </c>
      <c r="B17" s="15">
        <f t="shared" si="0"/>
        <v>38544</v>
      </c>
      <c r="C17" s="15">
        <f t="shared" si="1"/>
        <v>959360.16</v>
      </c>
      <c r="D17" s="15">
        <f t="shared" si="2"/>
        <v>16304.111999999999</v>
      </c>
    </row>
    <row r="18" spans="1:4" ht="21" customHeight="1" x14ac:dyDescent="0.25">
      <c r="A18" s="14">
        <v>7.5</v>
      </c>
      <c r="B18" s="15">
        <f t="shared" si="0"/>
        <v>52560</v>
      </c>
      <c r="C18" s="15">
        <f t="shared" si="1"/>
        <v>1308218.4000000001</v>
      </c>
      <c r="D18" s="15">
        <f t="shared" si="2"/>
        <v>22232.880000000001</v>
      </c>
    </row>
    <row r="19" spans="1:4" ht="21" customHeight="1" x14ac:dyDescent="0.25">
      <c r="A19" s="14">
        <v>11</v>
      </c>
      <c r="B19" s="15">
        <f t="shared" si="0"/>
        <v>77088</v>
      </c>
      <c r="C19" s="15">
        <f t="shared" si="1"/>
        <v>1918720.32</v>
      </c>
      <c r="D19" s="15">
        <f t="shared" si="2"/>
        <v>32608.223999999998</v>
      </c>
    </row>
    <row r="20" spans="1:4" ht="21" customHeight="1" x14ac:dyDescent="0.25">
      <c r="A20" s="14">
        <v>15</v>
      </c>
      <c r="B20" s="15">
        <f t="shared" si="0"/>
        <v>105120</v>
      </c>
      <c r="C20" s="15">
        <f t="shared" si="1"/>
        <v>2616436.8000000003</v>
      </c>
      <c r="D20" s="15">
        <f t="shared" si="2"/>
        <v>44465.760000000002</v>
      </c>
    </row>
    <row r="21" spans="1:4" ht="21" customHeight="1" x14ac:dyDescent="0.25">
      <c r="A21" s="14">
        <v>18.5</v>
      </c>
      <c r="B21" s="15">
        <f t="shared" si="0"/>
        <v>129648</v>
      </c>
      <c r="C21" s="15">
        <f t="shared" si="1"/>
        <v>3226938.72</v>
      </c>
      <c r="D21" s="15">
        <f t="shared" si="2"/>
        <v>54841.103999999999</v>
      </c>
    </row>
    <row r="22" spans="1:4" ht="21" customHeight="1" x14ac:dyDescent="0.25">
      <c r="A22" s="14">
        <v>22</v>
      </c>
      <c r="B22" s="15">
        <f t="shared" si="0"/>
        <v>154176</v>
      </c>
      <c r="C22" s="15">
        <f t="shared" si="1"/>
        <v>3837440.64</v>
      </c>
      <c r="D22" s="15">
        <f t="shared" si="2"/>
        <v>65216.447999999997</v>
      </c>
    </row>
    <row r="23" spans="1:4" ht="21" customHeight="1" x14ac:dyDescent="0.25">
      <c r="A23" s="14">
        <v>30</v>
      </c>
      <c r="B23" s="15">
        <f t="shared" si="0"/>
        <v>210240</v>
      </c>
      <c r="C23" s="15">
        <f t="shared" si="1"/>
        <v>5232873.6000000006</v>
      </c>
      <c r="D23" s="15">
        <f t="shared" si="2"/>
        <v>88931.520000000004</v>
      </c>
    </row>
    <row r="24" spans="1:4" ht="21" customHeight="1" x14ac:dyDescent="0.25">
      <c r="A24" s="14">
        <v>37</v>
      </c>
      <c r="B24" s="15">
        <f t="shared" si="0"/>
        <v>259296</v>
      </c>
      <c r="C24" s="15">
        <f t="shared" si="1"/>
        <v>6453877.4400000004</v>
      </c>
      <c r="D24" s="15">
        <f t="shared" si="2"/>
        <v>109682.208</v>
      </c>
    </row>
    <row r="25" spans="1:4" ht="21" customHeight="1" x14ac:dyDescent="0.25"/>
    <row r="26" spans="1:4" ht="21" customHeight="1" x14ac:dyDescent="0.25"/>
    <row r="27" spans="1:4" ht="21" customHeight="1" x14ac:dyDescent="0.25"/>
  </sheetData>
  <sheetProtection algorithmName="SHA-512" hashValue="gQi08kFf8QCH7N2LmHs9RgYLxXGW4+EHeWKWJhm7y4CSQOonE92BsrPh3Qjle/APhdq6bLMLHwNDprEjlL2Euw==" saltValue="0G5/F7LQzzLeEwaa3kQdCQ==" spinCount="100000" sheet="1" objects="1" scenarios="1" selectLockedCells="1"/>
  <mergeCells count="2">
    <mergeCell ref="A1:F1"/>
    <mergeCell ref="F4:G7"/>
  </mergeCells>
  <phoneticPr fontId="10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試算ツール</vt:lpstr>
      <vt:lpstr>容量別目安</vt:lpstr>
      <vt:lpstr>AfterKwh</vt:lpstr>
      <vt:lpstr>Baseline</vt:lpstr>
      <vt:lpstr>Baseline_kWh</vt:lpstr>
      <vt:lpstr>Factor</vt:lpstr>
      <vt:lpstr>Mode</vt:lpstr>
      <vt:lpstr>試算ツール!Print_Area</vt:lpstr>
      <vt:lpstr>試算ツール!Print_Titles</vt:lpstr>
      <vt:lpstr>RatePct</vt:lpstr>
      <vt:lpstr>RefCapacity</vt:lpstr>
      <vt:lpstr>RefYearKwh</vt:lpstr>
      <vt:lpstr>UnitPrice</vt:lpstr>
      <vt:lpstr>容量リスト</vt:lpstr>
    </vt:vector>
  </TitlesOfParts>
  <Company>Yamato Electric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CO₂削減簡易計算ツール</dc:title>
  <dc:subject>ブロワー容量・電力量を基にした年間削減効果の概算</dc:subject>
  <dc:creator>株式会社大和電気製作所</dc:creator>
  <cp:keywords>CO₂削減, 省エネ, 排水処理, ブロワー, 電力計算</cp:keywords>
  <dc:description>本ツールは概算試算用です。詳細な効果検討は別途シミュレーションをご利用ください。</dc:description>
  <cp:lastModifiedBy>WARA FUJI</cp:lastModifiedBy>
  <cp:lastPrinted>2025-09-10T12:38:47Z</cp:lastPrinted>
  <dcterms:created xsi:type="dcterms:W3CDTF">2025-09-09T09:19:26Z</dcterms:created>
  <dcterms:modified xsi:type="dcterms:W3CDTF">2025-09-10T12:52:16Z</dcterms:modified>
</cp:coreProperties>
</file>