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sers\Fujiwara\Desktop\website\配布ファイル\"/>
    </mc:Choice>
  </mc:AlternateContent>
  <xr:revisionPtr revIDLastSave="0" documentId="13_ncr:1_{64E2CBE7-9906-45FD-B41D-7985BB0B8207}" xr6:coauthVersionLast="47" xr6:coauthVersionMax="47" xr10:uidLastSave="{00000000-0000-0000-0000-000000000000}"/>
  <workbookProtection workbookAlgorithmName="SHA-512" workbookHashValue="ugofSB+O5GydlQneJ7Y+VtShpe6VEXlfi0unl3Rd2KBtxkHS/yVQ08sDJC1uQEcGWc2jAu7NA0jy6V00PbhRlQ==" workbookSaltValue="QYyVtcVs/EePyOn2QYdN4g==" workbookSpinCount="100000" lockStructure="1"/>
  <bookViews>
    <workbookView xWindow="12480" yWindow="1005" windowWidth="18240" windowHeight="19665" xr2:uid="{00000000-000D-0000-FFFF-FFFF00000000}"/>
  </bookViews>
  <sheets>
    <sheet name="試算ツール" sheetId="1" r:id="rId1"/>
    <sheet name="容量別目安" sheetId="2" r:id="rId2"/>
  </sheets>
  <definedNames>
    <definedName name="Always">試算ツール!$D$9*0.8*試算ツール!$D$10*8760*0.7</definedName>
    <definedName name="Baseline_kWh">試算ツール!$D$9*0.8*試算ツール!$D$10*8760</definedName>
    <definedName name="Factor">試算ツール!$D$12</definedName>
    <definedName name="Magnet">試算ツール!$D$9*0.8*試算ツール!$D$10*8760*0.3</definedName>
    <definedName name="Mode">試算ツール!#REF!</definedName>
    <definedName name="Motor">試算ツール!$D$9*0.8*試算ツール!$D$10*8760*0.5</definedName>
    <definedName name="_xlnm.Print_Area" localSheetId="0">試算ツール!$A$4:$E$44</definedName>
    <definedName name="_xlnm.Print_Titles" localSheetId="0">試算ツール!$1:$1,試算ツール!$A:$E</definedName>
    <definedName name="UnitPrice">試算ツール!$D$13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 a="1"/>
  <c r="D18" i="1" s="1"/>
  <c r="G8" i="1" l="1"/>
  <c r="F8" i="1"/>
  <c r="D19" i="1" l="1" a="1"/>
  <c r="D19" i="1" s="1"/>
  <c r="D21" i="1" l="1"/>
  <c r="D23" i="1" s="1"/>
  <c r="D24" i="1" s="1"/>
  <c r="D22" i="1" l="1"/>
  <c r="B24" i="2" l="1"/>
  <c r="D24" i="2" s="1"/>
  <c r="B23" i="2"/>
  <c r="D23" i="2" s="1"/>
  <c r="B22" i="2"/>
  <c r="D22" i="2" s="1"/>
  <c r="B21" i="2"/>
  <c r="D21" i="2" s="1"/>
  <c r="B20" i="2"/>
  <c r="D20" i="2" s="1"/>
  <c r="B19" i="2"/>
  <c r="C19" i="2" s="1"/>
  <c r="B18" i="2"/>
  <c r="C18" i="2" s="1"/>
  <c r="B17" i="2"/>
  <c r="C17" i="2" s="1"/>
  <c r="B16" i="2"/>
  <c r="D16" i="2" s="1"/>
  <c r="B15" i="2"/>
  <c r="C15" i="2" s="1"/>
  <c r="B14" i="2"/>
  <c r="C14" i="2" s="1"/>
  <c r="B13" i="2"/>
  <c r="D13" i="2" s="1"/>
  <c r="D17" i="2" l="1"/>
  <c r="C20" i="2"/>
  <c r="C21" i="2"/>
  <c r="D19" i="2"/>
  <c r="C22" i="2"/>
  <c r="D14" i="2"/>
  <c r="C23" i="2"/>
  <c r="D15" i="2"/>
  <c r="D18" i="2"/>
  <c r="C13" i="2"/>
  <c r="C16" i="2"/>
  <c r="C24" i="2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<sst xmlns="http://schemas.openxmlformats.org/spreadsheetml/2006/main" count="52" uniqueCount="48">
  <si>
    <t>簡易導入シミュレーション</t>
  </si>
  <si>
    <t>基準電力量と削減率（または導入後電力量）から概算します。必要な項目のみご入力ください。</t>
  </si>
  <si>
    <t>容量が不明な場合は、「基準電力量（手入力）」欄に直接入力すれば試算できます。</t>
  </si>
  <si>
    <t>入力</t>
  </si>
  <si>
    <t>Helper</t>
  </si>
  <si>
    <t>排水の流入時間帯</t>
  </si>
  <si>
    <t>選択してください</t>
  </si>
  <si>
    <t>ブロワーの駆動方式</t>
  </si>
  <si>
    <t>送風機（ブロワー）容量</t>
  </si>
  <si>
    <t>kW</t>
  </si>
  <si>
    <t>ブロワー台数（同時稼働台数）</t>
  </si>
  <si>
    <t>台</t>
  </si>
  <si>
    <t>CO₂排出係数</t>
  </si>
  <si>
    <t>kg/kWh</t>
  </si>
  <si>
    <t>電力単価</t>
  </si>
  <si>
    <t>円/kWh</t>
  </si>
  <si>
    <t>結果</t>
  </si>
  <si>
    <t>導入前の年間電力量</t>
  </si>
  <si>
    <t>kWh/年</t>
  </si>
  <si>
    <t>導入後の年間電力量</t>
  </si>
  <si>
    <t>電力削減量</t>
  </si>
  <si>
    <t>電気料金削減額</t>
  </si>
  <si>
    <t>円/年</t>
  </si>
  <si>
    <t>CO₂削減量（kg-CO₂）</t>
  </si>
  <si>
    <t>kg/年</t>
  </si>
  <si>
    <t>CO₂削減量（t-CO₂）</t>
  </si>
  <si>
    <t>t/年</t>
  </si>
  <si>
    <t>注意・前提</t>
  </si>
  <si>
    <t>・本シートは年間合計（kWh/年）ベースの概算です。
・CO₂排出係数・電力単価は契約条件や公表値により変動します。
・導入効果は設備・運転条件により異なります。</t>
  </si>
  <si>
    <t>送風機容量別の年間消費電力量（目安）</t>
  </si>
  <si>
    <t>前提 / 既定値</t>
  </si>
  <si>
    <t>実効負荷率</t>
  </si>
  <si>
    <t>※ここで既定値を変更すると表も連動更新されます。</t>
  </si>
  <si>
    <t>年間稼働時間[h]</t>
  </si>
  <si>
    <t>電力単価[円/kWh]</t>
  </si>
  <si>
    <t>CO₂排出係数[kg/kWh]</t>
  </si>
  <si>
    <t>最終更新</t>
  </si>
  <si>
    <t>容量(kW)</t>
  </si>
  <si>
    <t>年間消費電力量(kWh/年)</t>
  </si>
  <si>
    <t>電気料金(円/年)</t>
  </si>
  <si>
    <t>CO₂排出量(kg-CO₂/年)</t>
  </si>
  <si>
    <t>使い方：容量に近い行の『年間消費電力量(kWh/年)』を、試算シートの基準電力量に転記してください。</t>
  </si>
  <si>
    <t>関数例：=XLOOKUP(選択容量, tblRef[容量(kW)], tblRef[年間消費電力量(kWh/年)])</t>
  </si>
  <si>
    <t>どちらかを選択。</t>
    <phoneticPr fontId="10"/>
  </si>
  <si>
    <t>現在使用中のブロワーの容量。</t>
    <rPh sb="0" eb="2">
      <t>ゲンザイ</t>
    </rPh>
    <rPh sb="2" eb="5">
      <t>シヨウチュウ</t>
    </rPh>
    <rPh sb="11" eb="13">
      <t>ヨウリョウ</t>
    </rPh>
    <phoneticPr fontId="10"/>
  </si>
  <si>
    <t>未入力時は 0.423 を推奨（2024年度実績）。</t>
    <phoneticPr fontId="10"/>
  </si>
  <si>
    <t>未入力時は 26.23 を推奨（2024年度・産業用）。</t>
    <phoneticPr fontId="10"/>
  </si>
  <si>
    <t>選択してください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</si>
</sst>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16" x14ac:knownFonts="1">
    <font>
      <sz val="11"/>
      <color theme="1"/>
      <name val="ＭＳ Ｐゴシック"/>
      <family val="2"/>
      <scheme val="minor"/>
    </font>
    <font>
      <b/>
      <sz val="18"/>
      <color rgb="FF0B645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rgb="FF666666"/>
      <name val="Meiryo UI"/>
      <family val="3"/>
      <charset val="128"/>
    </font>
    <font>
      <b/>
      <sz val="11"/>
      <color rgb="FFFFFFFF"/>
      <name val="Meiryo UI"/>
      <family val="3"/>
      <charset val="128"/>
    </font>
    <font>
      <b/>
      <sz val="11"/>
      <color rgb="FF333333"/>
      <name val="Meiryo UI"/>
      <family val="3"/>
      <charset val="128"/>
    </font>
    <font>
      <sz val="11"/>
      <color rgb="FF666666"/>
      <name val="Meiryo UI"/>
      <family val="3"/>
      <charset val="128"/>
    </font>
    <font>
      <i/>
      <sz val="9"/>
      <color rgb="FF777777"/>
      <name val="Meiryo UI"/>
      <family val="3"/>
      <charset val="128"/>
    </font>
    <font>
      <b/>
      <sz val="11"/>
      <color rgb="FF0B645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0"/>
      <color rgb="FF555555"/>
      <name val="Meiryo UI"/>
      <family val="3"/>
      <charset val="128"/>
    </font>
    <font>
      <b/>
      <sz val="14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1"/>
      <name val="ＭＳ Ｐゴシック"/>
      <family val="2"/>
      <scheme val="minor"/>
    </font>
    <font>
      <i/>
      <sz val="9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0DB985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9F7F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">
    <xf numFmtId="0" fontId="0" fillId="0" borderId="0"/>
    <xf numFmtId="38" fontId="14" fillId="0" borderId="0" applyFont="0" applyFill="0" applyBorder="0" applyAlignment="0" applyProtection="0">
      <alignment vertical="center"/>
    </xf>
  </cellStyleXfs>
  <cellXfs count="33">
    <xf numFmtId="0" fontId="0" fillId="0" borderId="0" xfId="0"/>
    <xf numFmtId="0" fontId="2" fillId="0" borderId="0" xfId="0" applyFont="1"/>
    <xf numFmtId="0" fontId="5" fillId="3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 applyProtection="1">
      <alignment horizontal="right" vertical="center"/>
      <protection locked="0"/>
    </xf>
    <xf numFmtId="0" fontId="6" fillId="3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0" fontId="13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/>
    <xf numFmtId="2" fontId="2" fillId="4" borderId="1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40" fontId="9" fillId="0" borderId="1" xfId="1" applyNumberFormat="1" applyFont="1" applyBorder="1" applyAlignment="1">
      <alignment horizontal="right" vertical="center"/>
    </xf>
    <xf numFmtId="55" fontId="2" fillId="0" borderId="0" xfId="0" applyNumberFormat="1" applyFont="1" applyAlignment="1">
      <alignment horizontal="center" vertical="center"/>
    </xf>
    <xf numFmtId="176" fontId="2" fillId="0" borderId="2" xfId="0" applyNumberFormat="1" applyFont="1" applyBorder="1" applyAlignment="1" applyProtection="1">
      <alignment horizontal="right" vertical="center"/>
      <protection locked="0"/>
    </xf>
    <xf numFmtId="3" fontId="2" fillId="0" borderId="2" xfId="0" applyNumberFormat="1" applyFont="1" applyBorder="1" applyAlignment="1" applyProtection="1">
      <alignment horizontal="right" vertical="center"/>
      <protection locked="0"/>
    </xf>
    <xf numFmtId="2" fontId="2" fillId="0" borderId="2" xfId="0" applyNumberFormat="1" applyFont="1" applyBorder="1" applyAlignment="1" applyProtection="1">
      <alignment horizontal="right" vertical="center"/>
      <protection locked="0"/>
    </xf>
    <xf numFmtId="3" fontId="2" fillId="0" borderId="1" xfId="0" applyNumberFormat="1" applyFont="1" applyBorder="1" applyAlignment="1" applyProtection="1">
      <alignment horizontal="right" vertical="center"/>
      <protection locked="0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1"/>
    </xf>
    <xf numFmtId="0" fontId="4" fillId="2" borderId="0" xfId="0" applyFont="1" applyFill="1" applyAlignment="1">
      <alignment horizontal="left" vertical="center"/>
    </xf>
    <xf numFmtId="0" fontId="12" fillId="0" borderId="0" xfId="0" applyFont="1"/>
    <xf numFmtId="0" fontId="2" fillId="0" borderId="0" xfId="0" applyFont="1" applyAlignment="1">
      <alignment horizontal="center" vertical="top" wrapText="1"/>
    </xf>
  </cellXfs>
  <cellStyles count="2">
    <cellStyle name="桁区切り" xfId="1" builtinId="6"/>
    <cellStyle name="標準" xfId="0" builtinId="0"/>
  </cellStyles>
  <dxfs count="10">
    <dxf>
      <font>
        <b/>
        <i/>
        <strike val="0"/>
      </font>
    </dxf>
    <dxf>
      <font>
        <b/>
        <i val="0"/>
        <color rgb="FF999999"/>
      </font>
    </dxf>
    <dxf>
      <font>
        <color rgb="FF999999"/>
      </font>
      <fill>
        <patternFill>
          <fgColor rgb="FFEEEEEE"/>
        </patternFill>
      </fill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</dxfs>
  <tableStyles count="0" defaultTableStyle="TableStyleMedium9" defaultPivotStyle="PivotStyleLight16"/>
  <colors>
    <mruColors>
      <color rgb="FFEEEEE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1" i="0" strike="noStrike" kern="1200" spc="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年間消費電力量（</a:t>
            </a:r>
            <a:r>
              <a:rPr lang="en-US" altLang="ja-JP" sz="1200" b="1" i="0" strike="noStrike" kern="1200" spc="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kWh）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220-40F8-8A9F-20C00F1E72E7}"/>
              </c:ext>
            </c:extLst>
          </c:dPt>
          <c:cat>
            <c:strRef>
              <c:f>試算ツール!$B$18:$B$19</c:f>
              <c:strCache>
                <c:ptCount val="2"/>
                <c:pt idx="0">
                  <c:v>導入前の年間電力量</c:v>
                </c:pt>
                <c:pt idx="1">
                  <c:v>導入後の年間電力量</c:v>
                </c:pt>
              </c:strCache>
            </c:strRef>
          </c:cat>
          <c:val>
            <c:numRef>
              <c:f>試算ツール!$D$18:$D$19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20-40F8-8A9F-20C00F1E7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912064"/>
        <c:axId val="995912544"/>
      </c:barChart>
      <c:catAx>
        <c:axId val="99591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95912544"/>
        <c:crosses val="autoZero"/>
        <c:auto val="1"/>
        <c:lblAlgn val="ctr"/>
        <c:lblOffset val="100"/>
        <c:noMultiLvlLbl val="0"/>
      </c:catAx>
      <c:valAx>
        <c:axId val="99591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900" b="1" i="0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</a:rPr>
                  <a:t>kWh/</a:t>
                </a:r>
                <a:r>
                  <a:rPr lang="ja-JP" altLang="en-US" sz="900" b="1" i="0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</a:rPr>
                  <a:t>年</a:t>
                </a:r>
                <a:endParaRPr lang="en-US" altLang="ja-JP" sz="900" b="1" i="0" strike="noStrike" kern="1200" baseline="0">
                  <a:solidFill>
                    <a:sysClr val="windowText" lastClr="000000"/>
                  </a:solidFill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:rich>
          </c:tx>
          <c:layout>
            <c:manualLayout>
              <c:xMode val="edge"/>
              <c:yMode val="edge"/>
              <c:x val="2.407825432656132E-2"/>
              <c:y val="0.42931606689659663"/>
            </c:manualLayout>
          </c:layout>
          <c:overlay val="0"/>
          <c:spPr>
            <a:noFill/>
            <a:ln>
              <a:noFill/>
              <a:prstDash val="solid"/>
            </a:ln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95912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31</xdr:row>
      <xdr:rowOff>38100</xdr:rowOff>
    </xdr:from>
    <xdr:to>
      <xdr:col>4</xdr:col>
      <xdr:colOff>638175</xdr:colOff>
      <xdr:row>43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361951</xdr:colOff>
      <xdr:row>36</xdr:row>
      <xdr:rowOff>0</xdr:rowOff>
    </xdr:from>
    <xdr:to>
      <xdr:col>4</xdr:col>
      <xdr:colOff>619126</xdr:colOff>
      <xdr:row>38</xdr:row>
      <xdr:rowOff>152400</xdr:rowOff>
    </xdr:to>
    <xdr:sp macro="" textlink="G18">
      <xdr:nvSpPr>
        <xdr:cNvPr id="3" name="テキスト ボックス 2">
          <a:extLst>
            <a:ext uri="{FF2B5EF4-FFF2-40B4-BE49-F238E27FC236}">
              <a16:creationId xmlns:a16="http://schemas.microsoft.com/office/drawing/2014/main" id="{F1A5E6B1-2579-6FD8-3145-A4655B4A7D6C}"/>
            </a:ext>
          </a:extLst>
        </xdr:cNvPr>
        <xdr:cNvSpPr txBox="1"/>
      </xdr:nvSpPr>
      <xdr:spPr>
        <a:xfrm>
          <a:off x="571501" y="8153400"/>
          <a:ext cx="5524500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C8C781DF-201E-4D33-A7BA-0022DB6B8A66}" type="TxLink">
            <a:rPr kumimoji="1" lang="en-US" altLang="en-US" sz="1600" b="1" i="0" u="none" strike="noStrike">
              <a:solidFill>
                <a:schemeClr val="accent2"/>
              </a:solidFill>
              <a:latin typeface="Meiryo UI"/>
              <a:ea typeface="Meiryo UI"/>
            </a:rPr>
            <a:pPr algn="ctr"/>
            <a:t>⚠ 入力してください</a:t>
          </a:fld>
          <a:endParaRPr kumimoji="1" lang="ja-JP" altLang="en-US" sz="1600" b="1">
            <a:solidFill>
              <a:schemeClr val="accent2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Ref" displayName="tblRef" ref="A11:D24" headerRowDxfId="9" dataDxfId="8" totalsRowDxfId="7">
  <autoFilter ref="A11:D24" xr:uid="{00000000-0009-0000-0100-000001000000}">
    <filterColumn colId="0">
      <filters>
        <filter val="0.75"/>
        <filter val="1.50"/>
        <filter val="11.00"/>
        <filter val="15.00"/>
        <filter val="18.50"/>
        <filter val="2.20"/>
        <filter val="22.00"/>
        <filter val="3.70"/>
        <filter val="30.00"/>
        <filter val="37.00"/>
        <filter val="5.50"/>
        <filter val="7.50"/>
      </filters>
    </filterColumn>
  </autoFilter>
  <tableColumns count="4">
    <tableColumn id="1" xr3:uid="{00000000-0010-0000-0000-000001000000}" name="容量(kW)" dataDxfId="6"/>
    <tableColumn id="2" xr3:uid="{00000000-0010-0000-0000-000002000000}" name="年間消費電力量(kWh/年)" dataDxfId="5"/>
    <tableColumn id="3" xr3:uid="{00000000-0010-0000-0000-000003000000}" name="電気料金(円/年)" dataDxfId="4"/>
    <tableColumn id="4" xr3:uid="{00000000-0010-0000-0000-000004000000}" name="CO₂排出量(kg-CO₂/年)" dataDxfId="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topLeftCell="A11" zoomScaleNormal="100" workbookViewId="0">
      <selection activeCell="B7" sqref="B7"/>
    </sheetView>
  </sheetViews>
  <sheetFormatPr defaultRowHeight="15.75" x14ac:dyDescent="0.25"/>
  <cols>
    <col min="1" max="1" width="2.75" style="1" customWidth="1"/>
    <col min="2" max="2" width="28.25" style="1" customWidth="1"/>
    <col min="3" max="3" width="2.75" style="1" customWidth="1"/>
    <col min="4" max="4" width="38.125" style="1" customWidth="1"/>
    <col min="5" max="5" width="12.75" style="1" customWidth="1"/>
    <col min="6" max="6" width="36.75" style="1" customWidth="1"/>
    <col min="7" max="7" width="10.5" style="1" hidden="1" customWidth="1"/>
    <col min="8" max="10" width="9" style="1" customWidth="1"/>
    <col min="11" max="16384" width="9" style="1"/>
  </cols>
  <sheetData>
    <row r="1" spans="1:7" ht="32.25" customHeight="1" x14ac:dyDescent="0.25">
      <c r="A1" s="26" t="s">
        <v>0</v>
      </c>
      <c r="B1" s="27"/>
      <c r="C1" s="27"/>
      <c r="D1" s="27"/>
      <c r="E1" s="27"/>
    </row>
    <row r="2" spans="1:7" x14ac:dyDescent="0.25">
      <c r="A2" s="28" t="s">
        <v>1</v>
      </c>
      <c r="B2" s="27"/>
      <c r="C2" s="27"/>
      <c r="D2" s="27"/>
      <c r="E2" s="27"/>
    </row>
    <row r="3" spans="1:7" x14ac:dyDescent="0.25">
      <c r="A3" s="28" t="s">
        <v>2</v>
      </c>
      <c r="B3" s="27"/>
      <c r="C3" s="27"/>
      <c r="D3" s="27"/>
      <c r="E3" s="27"/>
      <c r="F3" s="18"/>
    </row>
    <row r="5" spans="1:7" ht="18.2" customHeight="1" x14ac:dyDescent="0.25">
      <c r="A5" s="30" t="s">
        <v>3</v>
      </c>
      <c r="B5" s="27"/>
      <c r="C5" s="27"/>
      <c r="D5" s="27"/>
      <c r="E5" s="27"/>
    </row>
    <row r="6" spans="1:7" ht="18.2" customHeight="1" x14ac:dyDescent="0.25">
      <c r="G6" s="1" t="s">
        <v>4</v>
      </c>
    </row>
    <row r="7" spans="1:7" ht="18.2" customHeight="1" x14ac:dyDescent="0.25">
      <c r="B7" s="2" t="s">
        <v>5</v>
      </c>
      <c r="C7" s="2"/>
      <c r="D7" s="16" t="s">
        <v>47</v>
      </c>
      <c r="E7" s="4"/>
      <c r="F7" s="5" t="s">
        <v>43</v>
      </c>
    </row>
    <row r="8" spans="1:7" ht="18.2" customHeight="1" x14ac:dyDescent="0.25">
      <c r="B8" s="2" t="s">
        <v>7</v>
      </c>
      <c r="C8" s="2"/>
      <c r="D8" s="25" t="s">
        <v>6</v>
      </c>
      <c r="E8" s="4"/>
      <c r="F8" s="19" t="str">
        <f>IF(D7="終日（24時間）流入（省電力率：30%）","選択しないでください。",IF(D7="操業時間中のみ流入","どちらかを選択。",""))</f>
        <v/>
      </c>
      <c r="G8" s="1" t="str">
        <f>IF(AND(D7="操業時間中のみ流入",D8="電動機駆動式（省電力率：50%）"),0,IF(AND(D7="操業時間中のみ流入",D8="電磁式（省電力率：70%）"),1,IF(D7="終日（24時間）流入（省電力率：30%）",2,"")))</f>
        <v/>
      </c>
    </row>
    <row r="9" spans="1:7" ht="18.2" customHeight="1" x14ac:dyDescent="0.25">
      <c r="B9" s="2" t="s">
        <v>8</v>
      </c>
      <c r="C9" s="2"/>
      <c r="D9" s="16" t="s">
        <v>6</v>
      </c>
      <c r="E9" s="4" t="s">
        <v>9</v>
      </c>
      <c r="F9" s="5" t="s">
        <v>44</v>
      </c>
    </row>
    <row r="10" spans="1:7" ht="18.2" customHeight="1" x14ac:dyDescent="0.25">
      <c r="B10" s="2" t="s">
        <v>10</v>
      </c>
      <c r="C10" s="2"/>
      <c r="D10" s="25"/>
      <c r="E10" s="4" t="s">
        <v>11</v>
      </c>
      <c r="F10"/>
    </row>
    <row r="11" spans="1:7" ht="18.2" customHeight="1" x14ac:dyDescent="0.25">
      <c r="G11"/>
    </row>
    <row r="12" spans="1:7" ht="18.2" customHeight="1" x14ac:dyDescent="0.25">
      <c r="B12" s="2" t="s">
        <v>12</v>
      </c>
      <c r="C12" s="2"/>
      <c r="D12" s="3">
        <v>0.42299999999999999</v>
      </c>
      <c r="E12" s="4" t="s">
        <v>13</v>
      </c>
      <c r="F12" s="5" t="s">
        <v>45</v>
      </c>
    </row>
    <row r="13" spans="1:7" ht="18.2" customHeight="1" x14ac:dyDescent="0.25">
      <c r="B13" s="2" t="s">
        <v>14</v>
      </c>
      <c r="C13" s="2"/>
      <c r="D13" s="3">
        <v>26.23</v>
      </c>
      <c r="E13" s="4" t="s">
        <v>15</v>
      </c>
      <c r="F13" s="5" t="s">
        <v>46</v>
      </c>
    </row>
    <row r="14" spans="1:7" ht="18.2" customHeight="1" x14ac:dyDescent="0.25"/>
    <row r="15" spans="1:7" ht="18.2" customHeight="1" x14ac:dyDescent="0.25"/>
    <row r="16" spans="1:7" ht="18.2" customHeight="1" x14ac:dyDescent="0.25">
      <c r="A16" s="30" t="s">
        <v>16</v>
      </c>
      <c r="B16" s="27"/>
      <c r="C16" s="27"/>
      <c r="D16" s="27"/>
      <c r="E16" s="27"/>
    </row>
    <row r="17" spans="2:7" ht="18.2" customHeight="1" x14ac:dyDescent="0.25"/>
    <row r="18" spans="2:7" ht="18.2" customHeight="1" x14ac:dyDescent="0.25">
      <c r="B18" s="6" t="s">
        <v>17</v>
      </c>
      <c r="D18" s="7" t="str" cm="1">
        <f t="array" ref="D18">IF(AND(D7&lt;&gt;"選択してください",D8&lt;&gt;"選択してください",D9&lt;&gt;"選択してください",D10&lt;&gt;0,D12&lt;&gt;0,D13&lt;&gt;0),Baseline_kWh,"")</f>
        <v/>
      </c>
      <c r="E18" s="4" t="s">
        <v>18</v>
      </c>
      <c r="G18" s="1" t="str">
        <f>IF(D18="","⚠ 入力してください","")</f>
        <v>⚠ 入力してください</v>
      </c>
    </row>
    <row r="19" spans="2:7" ht="18.2" customHeight="1" x14ac:dyDescent="0.25">
      <c r="B19" s="6" t="s">
        <v>19</v>
      </c>
      <c r="D19" s="7" t="str" cm="1">
        <f t="array" ref="D19">IF(D18="","",IF(G8=0,Motor,IF(G8=1,Magnet,IF(G8=2,Always,""))))</f>
        <v/>
      </c>
      <c r="E19" s="4" t="s">
        <v>18</v>
      </c>
    </row>
    <row r="20" spans="2:7" ht="18.2" customHeight="1" x14ac:dyDescent="0.25"/>
    <row r="21" spans="2:7" ht="18.2" customHeight="1" x14ac:dyDescent="0.25">
      <c r="B21" s="6" t="s">
        <v>20</v>
      </c>
      <c r="D21" s="7" t="str">
        <f>IF(D19="","",MAX(0,D18-D19))</f>
        <v/>
      </c>
      <c r="E21" s="4" t="s">
        <v>18</v>
      </c>
    </row>
    <row r="22" spans="2:7" ht="18.2" customHeight="1" x14ac:dyDescent="0.25">
      <c r="B22" s="6" t="s">
        <v>21</v>
      </c>
      <c r="D22" s="20" t="str">
        <f>IF(D19="", "", D21*UnitPrice)</f>
        <v/>
      </c>
      <c r="E22" s="4" t="s">
        <v>22</v>
      </c>
    </row>
    <row r="23" spans="2:7" ht="18.2" customHeight="1" x14ac:dyDescent="0.25">
      <c r="B23" s="6" t="s">
        <v>23</v>
      </c>
      <c r="D23" s="8" t="str">
        <f>IF(D19="","",D21*Factor)</f>
        <v/>
      </c>
      <c r="E23" s="4" t="s">
        <v>24</v>
      </c>
    </row>
    <row r="24" spans="2:7" ht="18.2" customHeight="1" x14ac:dyDescent="0.25">
      <c r="B24" s="6" t="s">
        <v>25</v>
      </c>
      <c r="D24" s="8" t="str">
        <f>IF(D19="","",D23/1000)</f>
        <v/>
      </c>
      <c r="E24" s="4" t="s">
        <v>26</v>
      </c>
    </row>
    <row r="25" spans="2:7" ht="18.2" customHeight="1" x14ac:dyDescent="0.25"/>
    <row r="26" spans="2:7" ht="18.2" customHeight="1" x14ac:dyDescent="0.25"/>
    <row r="27" spans="2:7" ht="18.2" customHeight="1" x14ac:dyDescent="0.25">
      <c r="B27" s="2" t="s">
        <v>27</v>
      </c>
    </row>
    <row r="28" spans="2:7" ht="18.2" customHeight="1" x14ac:dyDescent="0.25">
      <c r="B28" s="29" t="s">
        <v>28</v>
      </c>
      <c r="C28" s="27"/>
      <c r="D28" s="27"/>
      <c r="E28" s="27"/>
      <c r="F28" s="17"/>
    </row>
    <row r="29" spans="2:7" ht="18.2" customHeight="1" x14ac:dyDescent="0.25">
      <c r="B29" s="27"/>
      <c r="C29" s="27"/>
      <c r="D29" s="27"/>
      <c r="E29" s="27"/>
      <c r="F29" s="17"/>
    </row>
    <row r="30" spans="2:7" ht="18.2" customHeight="1" x14ac:dyDescent="0.25">
      <c r="B30" s="27"/>
      <c r="C30" s="27"/>
      <c r="D30" s="27"/>
      <c r="E30" s="27"/>
      <c r="F30" s="17"/>
    </row>
  </sheetData>
  <sheetProtection algorithmName="SHA-512" hashValue="caPzdvICVV5q+Tqu2LsL4pcXqgXuaVf976oK99yQ3eDpS5PrFVfCzEtlzF6uJ8xtPoT8CP8zZ2OyC6xRDpvpyA==" saltValue="0Ebb5FBArTG/Xe3pD1ylWw==" spinCount="100000" sheet="1" objects="1" scenarios="1" selectLockedCells="1"/>
  <mergeCells count="6">
    <mergeCell ref="A1:E1"/>
    <mergeCell ref="A2:E2"/>
    <mergeCell ref="A3:E3"/>
    <mergeCell ref="B28:E30"/>
    <mergeCell ref="A5:E5"/>
    <mergeCell ref="A16:E16"/>
  </mergeCells>
  <phoneticPr fontId="10"/>
  <conditionalFormatting sqref="D8">
    <cfRule type="expression" dxfId="2" priority="1">
      <formula>$D$7="終日（24時間）流入（省電力率：30%）"</formula>
    </cfRule>
  </conditionalFormatting>
  <conditionalFormatting sqref="F8">
    <cfRule type="expression" dxfId="1" priority="5">
      <formula>$D$7="操業時間中のみ流入"</formula>
    </cfRule>
    <cfRule type="expression" dxfId="0" priority="6">
      <formula>$D$7="終日（24時間）流入（省電力率：30%）"</formula>
    </cfRule>
  </conditionalFormatting>
  <dataValidations count="4">
    <dataValidation type="list" allowBlank="1" showInputMessage="1" showErrorMessage="1" errorTitle="入力不可" error="終日（24時間）流入（省電力率：30%）のときは駆動方式を選択できません" sqref="D8" xr:uid="{00000000-0002-0000-0000-000001000000}">
      <formula1>"選択してください,電動機駆動式（省電力率：50%）,電磁式（省電力率：70%）"</formula1>
    </dataValidation>
    <dataValidation type="list" allowBlank="1" showInputMessage="1" showErrorMessage="1" sqref="D7" xr:uid="{00000000-0002-0000-0000-000002000000}">
      <formula1>"選択してください,操業時間中のみ流入,終日（24時間）流入（省電力率：30%）"</formula1>
    </dataValidation>
    <dataValidation type="list" allowBlank="1" showInputMessage="1" showErrorMessage="1" sqref="D8" xr:uid="{00000000-0002-0000-0000-000004000000}">
      <formula1>IF($D$7="操業時間中のみ流入",Flow_Operation,"")</formula1>
    </dataValidation>
    <dataValidation type="list" showInputMessage="1" showErrorMessage="1" sqref="D7" xr:uid="{00000000-0002-0000-0000-000003000000}">
      <formula1>#REF!</formula1>
    </dataValidation>
  </dataValidations>
  <pageMargins left="0.70866141732283472" right="0.70866141732283472" top="0.74803149606299213" bottom="0.74803149606299213" header="0.31496062992125978" footer="0.31496062992125978"/>
  <pageSetup paperSize="9" orientation="portrait" r:id="rId1"/>
  <headerFooter>
    <oddHeader>&amp;R&amp;"Meiryo UI,標準"&amp;9&amp;G 
株式会社大和電気製作所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入力エラー" error="ブロワー容量は一覧から選択してください。" promptTitle="容量(kW)" prompt="リストから選択も、数値の手入力もできます。" xr:uid="{00000000-0002-0000-0000-000000000000}">
          <x14:formula1>
            <xm:f>容量別目安!$A$12:$A$24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7"/>
  <sheetViews>
    <sheetView tabSelected="1" workbookViewId="0">
      <pane ySplit="11" topLeftCell="A13" activePane="bottomLeft" state="frozen"/>
      <selection activeCell="B7" sqref="B7"/>
      <selection pane="bottomLeft" activeCell="B7" sqref="B7"/>
    </sheetView>
  </sheetViews>
  <sheetFormatPr defaultRowHeight="15.75" x14ac:dyDescent="0.25"/>
  <cols>
    <col min="1" max="1" width="22.375" style="1" customWidth="1"/>
    <col min="2" max="2" width="22" style="1" customWidth="1"/>
    <col min="3" max="3" width="18" style="1" customWidth="1"/>
    <col min="4" max="4" width="22" style="1" customWidth="1"/>
    <col min="5" max="6" width="6" style="1" customWidth="1"/>
    <col min="7" max="8" width="9" style="1" customWidth="1"/>
    <col min="9" max="16384" width="9" style="1"/>
  </cols>
  <sheetData>
    <row r="1" spans="1:8" ht="19.5" customHeight="1" x14ac:dyDescent="0.3">
      <c r="A1" s="31" t="s">
        <v>29</v>
      </c>
      <c r="B1" s="27"/>
      <c r="C1" s="27"/>
      <c r="D1" s="27"/>
      <c r="E1" s="27"/>
      <c r="F1" s="27"/>
    </row>
    <row r="3" spans="1:8" ht="21" customHeight="1" x14ac:dyDescent="0.25">
      <c r="A3" s="9" t="s">
        <v>30</v>
      </c>
    </row>
    <row r="4" spans="1:8" ht="21" customHeight="1" x14ac:dyDescent="0.25">
      <c r="A4" s="10" t="s">
        <v>31</v>
      </c>
      <c r="B4" s="22">
        <v>0.8</v>
      </c>
      <c r="F4" s="32" t="s">
        <v>32</v>
      </c>
      <c r="G4" s="27"/>
      <c r="H4" s="11"/>
    </row>
    <row r="5" spans="1:8" ht="21" customHeight="1" x14ac:dyDescent="0.25">
      <c r="A5" s="10" t="s">
        <v>33</v>
      </c>
      <c r="B5" s="23">
        <v>8760</v>
      </c>
      <c r="F5" s="27"/>
      <c r="G5" s="27"/>
      <c r="H5" s="11"/>
    </row>
    <row r="6" spans="1:8" ht="21" customHeight="1" x14ac:dyDescent="0.25">
      <c r="A6" s="10" t="s">
        <v>34</v>
      </c>
      <c r="B6" s="24">
        <v>26.23</v>
      </c>
      <c r="F6" s="27"/>
      <c r="G6" s="27"/>
      <c r="H6" s="11"/>
    </row>
    <row r="7" spans="1:8" ht="21" customHeight="1" x14ac:dyDescent="0.25">
      <c r="A7" s="10" t="s">
        <v>35</v>
      </c>
      <c r="B7" s="22">
        <v>0.42299999999999999</v>
      </c>
      <c r="F7" s="27"/>
      <c r="G7" s="27"/>
      <c r="H7" s="11"/>
    </row>
    <row r="8" spans="1:8" ht="21" customHeight="1" x14ac:dyDescent="0.25"/>
    <row r="9" spans="1:8" ht="21" customHeight="1" x14ac:dyDescent="0.25">
      <c r="A9" s="12" t="s">
        <v>36</v>
      </c>
      <c r="B9" s="21">
        <v>46142</v>
      </c>
    </row>
    <row r="10" spans="1:8" ht="21" customHeight="1" x14ac:dyDescent="0.25"/>
    <row r="11" spans="1:8" ht="21" customHeight="1" x14ac:dyDescent="0.25">
      <c r="A11" s="13" t="s">
        <v>37</v>
      </c>
      <c r="B11" s="13" t="s">
        <v>38</v>
      </c>
      <c r="C11" s="13" t="s">
        <v>39</v>
      </c>
      <c r="D11" s="13" t="s">
        <v>40</v>
      </c>
    </row>
    <row r="12" spans="1:8" ht="21" hidden="1" customHeight="1" x14ac:dyDescent="0.25">
      <c r="A12" s="14" t="s">
        <v>6</v>
      </c>
      <c r="B12" s="15"/>
      <c r="C12" s="15"/>
      <c r="D12" s="15"/>
    </row>
    <row r="13" spans="1:8" ht="21" customHeight="1" x14ac:dyDescent="0.25">
      <c r="A13" s="14">
        <v>0.75</v>
      </c>
      <c r="B13" s="15">
        <f t="shared" ref="B13:B24" si="0">A13*$B$4*$B$5</f>
        <v>5256.0000000000009</v>
      </c>
      <c r="C13" s="15">
        <f t="shared" ref="C13:C24" si="1">B13*$B$6</f>
        <v>137864.88000000003</v>
      </c>
      <c r="D13" s="15">
        <f t="shared" ref="D13:D24" si="2">B13*$B$7</f>
        <v>2223.2880000000005</v>
      </c>
    </row>
    <row r="14" spans="1:8" ht="21" customHeight="1" x14ac:dyDescent="0.25">
      <c r="A14" s="14">
        <v>1.5</v>
      </c>
      <c r="B14" s="15">
        <f t="shared" si="0"/>
        <v>10512.000000000002</v>
      </c>
      <c r="C14" s="15">
        <f t="shared" si="1"/>
        <v>275729.76000000007</v>
      </c>
      <c r="D14" s="15">
        <f t="shared" si="2"/>
        <v>4446.5760000000009</v>
      </c>
    </row>
    <row r="15" spans="1:8" ht="21" customHeight="1" x14ac:dyDescent="0.25">
      <c r="A15" s="14">
        <v>2.2000000000000002</v>
      </c>
      <c r="B15" s="15">
        <f t="shared" si="0"/>
        <v>15417.600000000002</v>
      </c>
      <c r="C15" s="15">
        <f t="shared" si="1"/>
        <v>404403.64800000004</v>
      </c>
      <c r="D15" s="15">
        <f t="shared" si="2"/>
        <v>6521.6448000000009</v>
      </c>
    </row>
    <row r="16" spans="1:8" ht="21" customHeight="1" x14ac:dyDescent="0.25">
      <c r="A16" s="14">
        <v>3.7</v>
      </c>
      <c r="B16" s="15">
        <f t="shared" si="0"/>
        <v>25929.600000000002</v>
      </c>
      <c r="C16" s="15">
        <f t="shared" si="1"/>
        <v>680133.40800000005</v>
      </c>
      <c r="D16" s="15">
        <f t="shared" si="2"/>
        <v>10968.220800000001</v>
      </c>
    </row>
    <row r="17" spans="1:4" ht="21" customHeight="1" x14ac:dyDescent="0.25">
      <c r="A17" s="14">
        <v>5.5</v>
      </c>
      <c r="B17" s="15">
        <f t="shared" si="0"/>
        <v>38544</v>
      </c>
      <c r="C17" s="15">
        <f t="shared" si="1"/>
        <v>1011009.12</v>
      </c>
      <c r="D17" s="15">
        <f t="shared" si="2"/>
        <v>16304.111999999999</v>
      </c>
    </row>
    <row r="18" spans="1:4" ht="21" customHeight="1" x14ac:dyDescent="0.25">
      <c r="A18" s="14">
        <v>7.5</v>
      </c>
      <c r="B18" s="15">
        <f t="shared" si="0"/>
        <v>52560</v>
      </c>
      <c r="C18" s="15">
        <f t="shared" si="1"/>
        <v>1378648.8</v>
      </c>
      <c r="D18" s="15">
        <f t="shared" si="2"/>
        <v>22232.880000000001</v>
      </c>
    </row>
    <row r="19" spans="1:4" ht="21" customHeight="1" x14ac:dyDescent="0.25">
      <c r="A19" s="14">
        <v>11</v>
      </c>
      <c r="B19" s="15">
        <f t="shared" si="0"/>
        <v>77088</v>
      </c>
      <c r="C19" s="15">
        <f t="shared" si="1"/>
        <v>2022018.24</v>
      </c>
      <c r="D19" s="15">
        <f t="shared" si="2"/>
        <v>32608.223999999998</v>
      </c>
    </row>
    <row r="20" spans="1:4" ht="21" customHeight="1" x14ac:dyDescent="0.25">
      <c r="A20" s="14">
        <v>15</v>
      </c>
      <c r="B20" s="15">
        <f t="shared" si="0"/>
        <v>105120</v>
      </c>
      <c r="C20" s="15">
        <f t="shared" si="1"/>
        <v>2757297.6</v>
      </c>
      <c r="D20" s="15">
        <f t="shared" si="2"/>
        <v>44465.760000000002</v>
      </c>
    </row>
    <row r="21" spans="1:4" ht="21" customHeight="1" x14ac:dyDescent="0.25">
      <c r="A21" s="14">
        <v>18.5</v>
      </c>
      <c r="B21" s="15">
        <f t="shared" si="0"/>
        <v>129648</v>
      </c>
      <c r="C21" s="15">
        <f t="shared" si="1"/>
        <v>3400667.04</v>
      </c>
      <c r="D21" s="15">
        <f t="shared" si="2"/>
        <v>54841.103999999999</v>
      </c>
    </row>
    <row r="22" spans="1:4" ht="21" customHeight="1" x14ac:dyDescent="0.25">
      <c r="A22" s="14">
        <v>22</v>
      </c>
      <c r="B22" s="15">
        <f t="shared" si="0"/>
        <v>154176</v>
      </c>
      <c r="C22" s="15">
        <f t="shared" si="1"/>
        <v>4044036.48</v>
      </c>
      <c r="D22" s="15">
        <f t="shared" si="2"/>
        <v>65216.447999999997</v>
      </c>
    </row>
    <row r="23" spans="1:4" ht="21" customHeight="1" x14ac:dyDescent="0.25">
      <c r="A23" s="14">
        <v>30</v>
      </c>
      <c r="B23" s="15">
        <f t="shared" si="0"/>
        <v>210240</v>
      </c>
      <c r="C23" s="15">
        <f t="shared" si="1"/>
        <v>5514595.2000000002</v>
      </c>
      <c r="D23" s="15">
        <f t="shared" si="2"/>
        <v>88931.520000000004</v>
      </c>
    </row>
    <row r="24" spans="1:4" ht="21" customHeight="1" x14ac:dyDescent="0.25">
      <c r="A24" s="14">
        <v>37</v>
      </c>
      <c r="B24" s="15">
        <f t="shared" si="0"/>
        <v>259296</v>
      </c>
      <c r="C24" s="15">
        <f t="shared" si="1"/>
        <v>6801334.0800000001</v>
      </c>
      <c r="D24" s="15">
        <f t="shared" si="2"/>
        <v>109682.208</v>
      </c>
    </row>
    <row r="25" spans="1:4" ht="21" customHeight="1" x14ac:dyDescent="0.25"/>
    <row r="26" spans="1:4" ht="21" customHeight="1" x14ac:dyDescent="0.25">
      <c r="A26" s="1" t="s">
        <v>41</v>
      </c>
    </row>
    <row r="27" spans="1:4" ht="21" customHeight="1" x14ac:dyDescent="0.25">
      <c r="A27" s="1" t="s">
        <v>42</v>
      </c>
    </row>
  </sheetData>
  <sheetProtection algorithmName="SHA-512" hashValue="xU+9Qg7x8WJubOcFY06g5TsdtwOISjaJT7g90epf/ORMv4z1Mg+hswXK+JNaeBg4UIUFZKuEZVyQaJRsVlnmnA==" saltValue="EZ57rjrsu6NPEsdOyqqPXw==" spinCount="100000" sheet="1" objects="1" scenarios="1" selectLockedCells="1"/>
  <mergeCells count="2">
    <mergeCell ref="A1:F1"/>
    <mergeCell ref="F4:G7"/>
  </mergeCells>
  <phoneticPr fontId="10"/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試算ツール</vt:lpstr>
      <vt:lpstr>容量別目安</vt:lpstr>
      <vt:lpstr>Factor</vt:lpstr>
      <vt:lpstr>試算ツール!Print_Area</vt:lpstr>
      <vt:lpstr>試算ツール!Print_Titles</vt:lpstr>
      <vt:lpstr>UnitPrice</vt:lpstr>
    </vt:vector>
  </TitlesOfParts>
  <Company>Yamato Electric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簡易導入シミュレーション（CO₂・電気料金削減試算ツール）</dc:title>
  <dc:subject>基準電力量と削減率（または導入後電力量）から、CO₂削減量・電気料金削減額を概算します。</dc:subject>
  <dc:creator>株式会社大和電気製作所</dc:creator>
  <cp:keywords>簡易導入シミュレーション, CO₂削減, 電気料金削減, 省エネ, ブロワー</cp:keywords>
  <dc:description>本ツールは概算試算用です。詳細な効果検討は別途詳細シミュレーションをご利用ください。</dc:description>
  <cp:lastModifiedBy>WARA FUJI</cp:lastModifiedBy>
  <cp:lastPrinted>2025-09-16T06:29:53Z</cp:lastPrinted>
  <dcterms:created xsi:type="dcterms:W3CDTF">2025-09-09T09:19:26Z</dcterms:created>
  <dcterms:modified xsi:type="dcterms:W3CDTF">2026-04-30T09:55:04Z</dcterms:modified>
</cp:coreProperties>
</file>